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aylor\Desktop\"/>
    </mc:Choice>
  </mc:AlternateContent>
  <bookViews>
    <workbookView xWindow="720" yWindow="375" windowWidth="13995" windowHeight="79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47" i="1" l="1"/>
  <c r="B48" i="1" s="1"/>
  <c r="B49" i="1" s="1"/>
  <c r="B50" i="1" s="1"/>
  <c r="E34" i="1"/>
  <c r="E35" i="1" s="1"/>
  <c r="E36" i="1" l="1"/>
  <c r="E38" i="1"/>
  <c r="E37" i="1"/>
  <c r="B35" i="1"/>
  <c r="B36" i="1" s="1"/>
  <c r="B34" i="1"/>
  <c r="B37" i="1" l="1"/>
  <c r="B39" i="1"/>
  <c r="B38" i="1"/>
  <c r="B20" i="1"/>
  <c r="B24" i="1" s="1"/>
  <c r="B7" i="1" l="1"/>
  <c r="B4" i="1"/>
  <c r="B10" i="1" l="1"/>
  <c r="B11" i="1" s="1"/>
  <c r="B12" i="1" s="1"/>
</calcChain>
</file>

<file path=xl/sharedStrings.xml><?xml version="1.0" encoding="utf-8"?>
<sst xmlns="http://schemas.openxmlformats.org/spreadsheetml/2006/main" count="69" uniqueCount="54">
  <si>
    <t>Pipe OD, in</t>
  </si>
  <si>
    <t>Pipe length, ft</t>
  </si>
  <si>
    <t>Area of Pipe, ft2</t>
  </si>
  <si>
    <t>Tape Width, in</t>
  </si>
  <si>
    <t>Overlap Width, in</t>
  </si>
  <si>
    <t>Tape Required, ft2</t>
  </si>
  <si>
    <t>Tape Required, SQ</t>
  </si>
  <si>
    <t>Tape Length, ft</t>
  </si>
  <si>
    <t>Tape Area, SQ</t>
  </si>
  <si>
    <t>Rolls Required</t>
  </si>
  <si>
    <t>Waste Factor</t>
  </si>
  <si>
    <t>Epoxy and Mastic Percent Solids (by volume)</t>
  </si>
  <si>
    <t>All Tapecoat Epoxies</t>
  </si>
  <si>
    <t>Royston R28</t>
  </si>
  <si>
    <t>Royston Thick and Quick</t>
  </si>
  <si>
    <t>TC Mastic</t>
  </si>
  <si>
    <t>Tape Calculator</t>
  </si>
  <si>
    <t>Liquid Calculator</t>
  </si>
  <si>
    <t xml:space="preserve">Total Dry Film Thickness, mils </t>
  </si>
  <si>
    <t>Percent Solids of Liquid</t>
  </si>
  <si>
    <t>Waste/Overage %</t>
  </si>
  <si>
    <t>Gallons Needed</t>
  </si>
  <si>
    <t>Royston A51 Plus/Low VOC</t>
  </si>
  <si>
    <t>Omniprime</t>
  </si>
  <si>
    <t>Royston R28 Zero VOC</t>
  </si>
  <si>
    <t>Roybond 747</t>
  </si>
  <si>
    <t>Roybond 747 Spray</t>
  </si>
  <si>
    <t>Flangecoat Calculator</t>
  </si>
  <si>
    <t>Flange Diameter, in</t>
  </si>
  <si>
    <t>Gasket Diameter, in</t>
  </si>
  <si>
    <t>Gasket Width, in (Gap Width)</t>
  </si>
  <si>
    <t>Depth of Gap, in</t>
  </si>
  <si>
    <t>Number of Flanges</t>
  </si>
  <si>
    <t>Area to fill per Flange, in3</t>
  </si>
  <si>
    <t>Total area to fill, in3</t>
  </si>
  <si>
    <t>Number of 29 oz tubes</t>
  </si>
  <si>
    <t>Number of 5 Gallon Pails</t>
  </si>
  <si>
    <t>Number of 12 oz tubes</t>
  </si>
  <si>
    <t>Gap Width, in</t>
  </si>
  <si>
    <t>Flangecoat Calculator 2</t>
  </si>
  <si>
    <t>Profile Putty Calculator</t>
  </si>
  <si>
    <t>Number of Step downs</t>
  </si>
  <si>
    <t>Stepdown Height, in</t>
  </si>
  <si>
    <t>Length of pipe to be coated, in</t>
  </si>
  <si>
    <t>(h)</t>
  </si>
  <si>
    <t>(l)</t>
  </si>
  <si>
    <t>Pipe diameter, in</t>
  </si>
  <si>
    <t>(d)</t>
  </si>
  <si>
    <t>Area to fill per stepdown, in3</t>
  </si>
  <si>
    <t>Number of bricks</t>
  </si>
  <si>
    <t>(Fd)</t>
  </si>
  <si>
    <t>(w)</t>
  </si>
  <si>
    <t>(Gd)</t>
  </si>
  <si>
    <t xml:space="preserve">Cases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</si>
</sst>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0" borderId="0" xfId="0" applyNumberFormat="1"/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0" fontId="2" fillId="0" borderId="0" xfId="0" applyFont="1"/>
    <xf numFmtId="9" fontId="0" fillId="2" borderId="0" xfId="1" applyFont="1" applyFill="1" applyAlignment="1">
      <alignment horizontal="center"/>
    </xf>
    <xf numFmtId="2" fontId="0" fillId="0" borderId="0" xfId="0" applyNumberFormat="1"/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9" fontId="0" fillId="0" borderId="0" xfId="1" applyFont="1"/>
    <xf numFmtId="165" fontId="0" fillId="0" borderId="0" xfId="0" applyNumberFormat="1"/>
    <xf numFmtId="0" fontId="0" fillId="0" borderId="0" xfId="0" applyFont="1"/>
    <xf numFmtId="0" fontId="4" fillId="0" borderId="0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41</xdr:row>
      <xdr:rowOff>114300</xdr:rowOff>
    </xdr:from>
    <xdr:to>
      <xdr:col>6</xdr:col>
      <xdr:colOff>266700</xdr:colOff>
      <xdr:row>52</xdr:row>
      <xdr:rowOff>87927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7924800"/>
          <a:ext cx="2647950" cy="2069127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28</xdr:row>
      <xdr:rowOff>19050</xdr:rowOff>
    </xdr:from>
    <xdr:to>
      <xdr:col>8</xdr:col>
      <xdr:colOff>1093691</xdr:colOff>
      <xdr:row>39</xdr:row>
      <xdr:rowOff>28575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5353050"/>
          <a:ext cx="2693891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8" workbookViewId="0">
      <selection activeCell="B33" sqref="B33"/>
    </sheetView>
  </sheetViews>
  <sheetFormatPr defaultRowHeight="15" x14ac:dyDescent="0.25"/>
  <cols>
    <col min="1" max="1" width="27.85546875" bestFit="1" customWidth="1"/>
    <col min="4" max="4" width="26" customWidth="1"/>
    <col min="7" max="7" width="17.5703125" bestFit="1" customWidth="1"/>
    <col min="9" max="9" width="24" customWidth="1"/>
    <col min="10" max="10" width="9.42578125" customWidth="1"/>
  </cols>
  <sheetData>
    <row r="1" spans="1:8" x14ac:dyDescent="0.25">
      <c r="A1" s="9" t="s">
        <v>16</v>
      </c>
    </row>
    <row r="2" spans="1:8" x14ac:dyDescent="0.25">
      <c r="A2" t="s">
        <v>0</v>
      </c>
      <c r="B2" s="4"/>
      <c r="E2" s="1"/>
      <c r="H2" s="1"/>
    </row>
    <row r="3" spans="1:8" x14ac:dyDescent="0.25">
      <c r="A3" t="s">
        <v>1</v>
      </c>
      <c r="B3" s="4"/>
      <c r="E3" s="1"/>
      <c r="H3" s="1"/>
    </row>
    <row r="4" spans="1:8" x14ac:dyDescent="0.25">
      <c r="A4" t="s">
        <v>2</v>
      </c>
      <c r="B4" s="12">
        <f>+(B2/12)*B3*3.1416</f>
        <v>0</v>
      </c>
      <c r="E4" s="1"/>
      <c r="H4" s="1"/>
    </row>
    <row r="5" spans="1:8" x14ac:dyDescent="0.25">
      <c r="A5" t="s">
        <v>3</v>
      </c>
      <c r="B5" s="4"/>
      <c r="E5" s="1"/>
      <c r="H5" s="1"/>
    </row>
    <row r="6" spans="1:8" x14ac:dyDescent="0.25">
      <c r="A6" t="s">
        <v>7</v>
      </c>
      <c r="B6" s="4"/>
      <c r="E6" s="1"/>
      <c r="H6" s="1"/>
    </row>
    <row r="7" spans="1:8" x14ac:dyDescent="0.25">
      <c r="A7" t="s">
        <v>8</v>
      </c>
      <c r="B7" s="12">
        <f>+B5/12*B6/100</f>
        <v>0</v>
      </c>
      <c r="E7" s="1"/>
      <c r="H7" s="1"/>
    </row>
    <row r="8" spans="1:8" x14ac:dyDescent="0.25">
      <c r="A8" t="s">
        <v>4</v>
      </c>
      <c r="B8" s="4"/>
      <c r="E8" s="1"/>
      <c r="H8" s="1"/>
    </row>
    <row r="9" spans="1:8" x14ac:dyDescent="0.25">
      <c r="A9" t="s">
        <v>10</v>
      </c>
      <c r="B9" s="5">
        <v>0.15</v>
      </c>
      <c r="E9" s="1"/>
      <c r="H9" s="1"/>
    </row>
    <row r="10" spans="1:8" x14ac:dyDescent="0.25">
      <c r="A10" t="s">
        <v>5</v>
      </c>
      <c r="B10" s="2" t="e">
        <f>+((B5*B4)/(B5-B8))*(1+B9)</f>
        <v>#DIV/0!</v>
      </c>
      <c r="E10" s="2"/>
      <c r="H10" s="2"/>
    </row>
    <row r="11" spans="1:8" x14ac:dyDescent="0.25">
      <c r="A11" s="9" t="s">
        <v>6</v>
      </c>
      <c r="B11" s="14" t="e">
        <f>+B10/100</f>
        <v>#DIV/0!</v>
      </c>
      <c r="E11" s="2"/>
      <c r="H11" s="2"/>
    </row>
    <row r="12" spans="1:8" x14ac:dyDescent="0.25">
      <c r="A12" s="9" t="s">
        <v>9</v>
      </c>
      <c r="B12" s="15" t="e">
        <f>+B11/B7</f>
        <v>#DIV/0!</v>
      </c>
      <c r="E12" s="3"/>
      <c r="H12" s="3"/>
    </row>
    <row r="14" spans="1:8" x14ac:dyDescent="0.25">
      <c r="B14" s="3"/>
    </row>
    <row r="17" spans="1:6" x14ac:dyDescent="0.25">
      <c r="A17" s="9" t="s">
        <v>17</v>
      </c>
      <c r="D17" s="21" t="s">
        <v>11</v>
      </c>
      <c r="E17" s="21"/>
    </row>
    <row r="18" spans="1:6" x14ac:dyDescent="0.25">
      <c r="A18" t="s">
        <v>0</v>
      </c>
      <c r="B18" s="4"/>
      <c r="D18" s="7" t="s">
        <v>12</v>
      </c>
      <c r="E18" s="8">
        <v>1</v>
      </c>
    </row>
    <row r="19" spans="1:6" x14ac:dyDescent="0.25">
      <c r="A19" t="s">
        <v>1</v>
      </c>
      <c r="B19" s="4"/>
      <c r="D19" s="7" t="s">
        <v>13</v>
      </c>
      <c r="E19" s="17">
        <v>0.61499999999999999</v>
      </c>
    </row>
    <row r="20" spans="1:6" x14ac:dyDescent="0.25">
      <c r="A20" t="s">
        <v>2</v>
      </c>
      <c r="B20" s="12">
        <f>+(B18/12)*B19*3.1416</f>
        <v>0</v>
      </c>
      <c r="D20" t="s">
        <v>24</v>
      </c>
      <c r="E20" s="6">
        <v>0.72</v>
      </c>
    </row>
    <row r="21" spans="1:6" x14ac:dyDescent="0.25">
      <c r="A21" t="s">
        <v>18</v>
      </c>
      <c r="B21" s="4"/>
      <c r="D21" s="7" t="s">
        <v>14</v>
      </c>
      <c r="E21" s="8">
        <v>0.6</v>
      </c>
    </row>
    <row r="22" spans="1:6" x14ac:dyDescent="0.25">
      <c r="A22" t="s">
        <v>19</v>
      </c>
      <c r="B22" s="10"/>
      <c r="D22" s="7" t="s">
        <v>22</v>
      </c>
      <c r="E22" s="17">
        <v>0.51500000000000001</v>
      </c>
    </row>
    <row r="23" spans="1:6" x14ac:dyDescent="0.25">
      <c r="A23" t="s">
        <v>20</v>
      </c>
      <c r="B23" s="10"/>
      <c r="C23" s="11"/>
      <c r="D23" s="7" t="s">
        <v>15</v>
      </c>
      <c r="E23" s="17">
        <v>0.51500000000000001</v>
      </c>
    </row>
    <row r="24" spans="1:6" x14ac:dyDescent="0.25">
      <c r="A24" s="9" t="s">
        <v>21</v>
      </c>
      <c r="B24" s="13" t="e">
        <f>+B20*0.00008333*B21/B22*7.48*(1+B23)</f>
        <v>#DIV/0!</v>
      </c>
      <c r="D24" s="16" t="s">
        <v>23</v>
      </c>
      <c r="E24" s="19">
        <v>0.22500000000000001</v>
      </c>
    </row>
    <row r="25" spans="1:6" x14ac:dyDescent="0.25">
      <c r="D25" s="16" t="s">
        <v>25</v>
      </c>
      <c r="E25" s="18">
        <v>0.28999999999999998</v>
      </c>
    </row>
    <row r="26" spans="1:6" x14ac:dyDescent="0.25">
      <c r="D26" s="16" t="s">
        <v>26</v>
      </c>
      <c r="E26" s="6">
        <v>0.11</v>
      </c>
    </row>
    <row r="29" spans="1:6" x14ac:dyDescent="0.25">
      <c r="A29" s="9" t="s">
        <v>27</v>
      </c>
      <c r="D29" s="9" t="s">
        <v>39</v>
      </c>
    </row>
    <row r="30" spans="1:6" x14ac:dyDescent="0.25">
      <c r="A30" s="20" t="s">
        <v>32</v>
      </c>
      <c r="B30" s="4"/>
      <c r="D30" s="20" t="s">
        <v>32</v>
      </c>
      <c r="E30" s="4"/>
    </row>
    <row r="31" spans="1:6" x14ac:dyDescent="0.25">
      <c r="A31" t="s">
        <v>28</v>
      </c>
      <c r="B31" s="4"/>
      <c r="C31" t="s">
        <v>50</v>
      </c>
      <c r="D31" t="s">
        <v>28</v>
      </c>
      <c r="E31" s="4"/>
      <c r="F31" t="s">
        <v>50</v>
      </c>
    </row>
    <row r="32" spans="1:6" x14ac:dyDescent="0.25">
      <c r="A32" t="s">
        <v>29</v>
      </c>
      <c r="B32" s="4"/>
      <c r="C32" t="s">
        <v>52</v>
      </c>
      <c r="D32" t="s">
        <v>38</v>
      </c>
      <c r="E32" s="4"/>
      <c r="F32" t="s">
        <v>51</v>
      </c>
    </row>
    <row r="33" spans="1:6" x14ac:dyDescent="0.25">
      <c r="A33" t="s">
        <v>30</v>
      </c>
      <c r="B33" s="4"/>
      <c r="C33" t="s">
        <v>51</v>
      </c>
      <c r="D33" t="s">
        <v>31</v>
      </c>
      <c r="E33" s="4">
        <v>0</v>
      </c>
      <c r="F33" t="s">
        <v>47</v>
      </c>
    </row>
    <row r="34" spans="1:6" x14ac:dyDescent="0.25">
      <c r="A34" t="s">
        <v>31</v>
      </c>
      <c r="B34" s="1">
        <f>+(B31-B32)/2</f>
        <v>0</v>
      </c>
      <c r="D34" t="s">
        <v>33</v>
      </c>
      <c r="E34" s="1">
        <f>+(((E31/2)^2*3.14)-((((E31-(2*E33))/2))^2*3.14))*E32</f>
        <v>0</v>
      </c>
    </row>
    <row r="35" spans="1:6" x14ac:dyDescent="0.25">
      <c r="A35" t="s">
        <v>33</v>
      </c>
      <c r="B35" s="1">
        <f>+(((B31/2)^2*3.14)-((B32/2)^2*3.14))*B33</f>
        <v>0</v>
      </c>
      <c r="D35" t="s">
        <v>34</v>
      </c>
      <c r="E35" s="1">
        <f>+E34*E30</f>
        <v>0</v>
      </c>
    </row>
    <row r="36" spans="1:6" x14ac:dyDescent="0.25">
      <c r="A36" t="s">
        <v>34</v>
      </c>
      <c r="B36" s="1">
        <f>+B35*B30</f>
        <v>0</v>
      </c>
      <c r="D36" s="9" t="s">
        <v>37</v>
      </c>
      <c r="E36" s="1">
        <f>+ROUNDUP(E35*0.5541126/12,0)</f>
        <v>0</v>
      </c>
    </row>
    <row r="37" spans="1:6" x14ac:dyDescent="0.25">
      <c r="A37" s="9" t="s">
        <v>37</v>
      </c>
      <c r="B37" s="1">
        <f>+ROUNDUP(B36*0.5541126/12,0)</f>
        <v>0</v>
      </c>
      <c r="D37" s="9" t="s">
        <v>35</v>
      </c>
      <c r="E37" s="1">
        <f>+ROUNDUP(E35*0.5541126/29,0)</f>
        <v>0</v>
      </c>
    </row>
    <row r="38" spans="1:6" x14ac:dyDescent="0.25">
      <c r="A38" s="9" t="s">
        <v>35</v>
      </c>
      <c r="B38" s="1">
        <f>+ROUNDUP(B36*0.5541126/29,0)</f>
        <v>0</v>
      </c>
      <c r="D38" s="9" t="s">
        <v>36</v>
      </c>
      <c r="E38" s="1">
        <f>+ROUNDUP(E35*0.004329004/5,1)</f>
        <v>0</v>
      </c>
    </row>
    <row r="39" spans="1:6" x14ac:dyDescent="0.25">
      <c r="A39" s="9" t="s">
        <v>36</v>
      </c>
      <c r="B39" s="1">
        <f>+ROUNDUP(B36*0.004329004/5,1)</f>
        <v>0</v>
      </c>
    </row>
    <row r="42" spans="1:6" x14ac:dyDescent="0.25">
      <c r="A42" s="9" t="s">
        <v>40</v>
      </c>
    </row>
    <row r="43" spans="1:6" x14ac:dyDescent="0.25">
      <c r="A43" s="20" t="s">
        <v>41</v>
      </c>
      <c r="B43" s="4"/>
    </row>
    <row r="44" spans="1:6" x14ac:dyDescent="0.25">
      <c r="A44" t="s">
        <v>42</v>
      </c>
      <c r="B44" s="4"/>
      <c r="C44" t="s">
        <v>44</v>
      </c>
    </row>
    <row r="45" spans="1:6" x14ac:dyDescent="0.25">
      <c r="A45" t="s">
        <v>43</v>
      </c>
      <c r="B45" s="4"/>
      <c r="C45" t="s">
        <v>45</v>
      </c>
    </row>
    <row r="46" spans="1:6" x14ac:dyDescent="0.25">
      <c r="A46" t="s">
        <v>46</v>
      </c>
      <c r="B46" s="4"/>
      <c r="C46" t="s">
        <v>47</v>
      </c>
    </row>
    <row r="47" spans="1:6" x14ac:dyDescent="0.25">
      <c r="A47" t="s">
        <v>48</v>
      </c>
      <c r="B47" s="1">
        <f>+((((B46+B44+B44)/2)^2*3.14)-((B46/2)^2*3.14))*B45/2</f>
        <v>0</v>
      </c>
    </row>
    <row r="48" spans="1:6" x14ac:dyDescent="0.25">
      <c r="A48" t="s">
        <v>34</v>
      </c>
      <c r="B48" s="1">
        <f>+B47*B43</f>
        <v>0</v>
      </c>
    </row>
    <row r="49" spans="1:2" x14ac:dyDescent="0.25">
      <c r="A49" s="9" t="s">
        <v>49</v>
      </c>
      <c r="B49" s="1">
        <f>+ROUNDUP(B48/72*1.2,0)</f>
        <v>0</v>
      </c>
    </row>
    <row r="50" spans="1:2" x14ac:dyDescent="0.25">
      <c r="A50" s="9" t="s">
        <v>53</v>
      </c>
      <c r="B50" s="1">
        <f>+ROUNDUP(B49/6,0)</f>
        <v>0</v>
      </c>
    </row>
    <row r="51" spans="1:2" x14ac:dyDescent="0.25">
      <c r="A51" s="9"/>
      <c r="B51" s="1"/>
    </row>
    <row r="52" spans="1:2" x14ac:dyDescent="0.25">
      <c r="A52" s="9"/>
      <c r="B52" s="1"/>
    </row>
  </sheetData>
  <mergeCells count="1">
    <mergeCell ref="D17:E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Berry Plastics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dlibby</dc:creator>
  <cp:lastModifiedBy>Taylor, Maribeth</cp:lastModifiedBy>
  <dcterms:created xsi:type="dcterms:W3CDTF">2011-03-03T12:48:01Z</dcterms:created>
  <dcterms:modified xsi:type="dcterms:W3CDTF">2017-08-29T16:21:27Z</dcterms:modified>
</cp:coreProperties>
</file>